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heli.ferschel\Documents\EELARVE 2026\"/>
    </mc:Choice>
  </mc:AlternateContent>
  <xr:revisionPtr revIDLastSave="0" documentId="13_ncr:1_{8DF539AE-2E4B-4C9F-ABA6-05A144227C4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is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0" i="3" l="1"/>
  <c r="E31" i="3"/>
  <c r="I29" i="3"/>
  <c r="I25" i="3"/>
  <c r="H35" i="3" l="1"/>
  <c r="G35" i="3"/>
  <c r="G34" i="3" s="1"/>
  <c r="F35" i="3"/>
  <c r="F34" i="3" s="1"/>
  <c r="E35" i="3"/>
  <c r="E34" i="3" s="1"/>
  <c r="D35" i="3"/>
  <c r="D34" i="3" s="1"/>
  <c r="C35" i="3"/>
  <c r="C34" i="3" s="1"/>
  <c r="H34" i="3"/>
  <c r="I33" i="3"/>
  <c r="I32" i="3"/>
  <c r="H31" i="3"/>
  <c r="G31" i="3"/>
  <c r="F31" i="3"/>
  <c r="D31" i="3"/>
  <c r="C31" i="3"/>
  <c r="I28" i="3"/>
  <c r="I27" i="3"/>
  <c r="I26" i="3"/>
  <c r="H24" i="3"/>
  <c r="G24" i="3"/>
  <c r="F24" i="3"/>
  <c r="E24" i="3"/>
  <c r="D24" i="3"/>
  <c r="C24" i="3"/>
  <c r="I23" i="3"/>
  <c r="I22" i="3"/>
  <c r="H21" i="3"/>
  <c r="G21" i="3"/>
  <c r="F21" i="3"/>
  <c r="E21" i="3"/>
  <c r="D21" i="3"/>
  <c r="C21" i="3"/>
  <c r="I19" i="3"/>
  <c r="I18" i="3"/>
  <c r="H17" i="3"/>
  <c r="G17" i="3"/>
  <c r="F17" i="3"/>
  <c r="E17" i="3"/>
  <c r="D17" i="3"/>
  <c r="C17" i="3"/>
  <c r="F20" i="3" l="1"/>
  <c r="H20" i="3"/>
  <c r="E20" i="3"/>
  <c r="E16" i="3" s="1"/>
  <c r="E36" i="3" s="1"/>
  <c r="G43" i="3" s="1"/>
  <c r="G46" i="3" s="1"/>
  <c r="G20" i="3"/>
  <c r="G16" i="3" s="1"/>
  <c r="G36" i="3" s="1"/>
  <c r="K43" i="3" s="1"/>
  <c r="K46" i="3" s="1"/>
  <c r="H16" i="3"/>
  <c r="H36" i="3" s="1"/>
  <c r="M43" i="3" s="1"/>
  <c r="M45" i="3" s="1"/>
  <c r="D20" i="3"/>
  <c r="D16" i="3" s="1"/>
  <c r="D36" i="3" s="1"/>
  <c r="E43" i="3" s="1"/>
  <c r="E46" i="3" s="1"/>
  <c r="C20" i="3"/>
  <c r="C16" i="3" s="1"/>
  <c r="I31" i="3"/>
  <c r="I24" i="3"/>
  <c r="F16" i="3"/>
  <c r="F36" i="3" s="1"/>
  <c r="I43" i="3" s="1"/>
  <c r="I46" i="3" s="1"/>
  <c r="I21" i="3"/>
  <c r="I17" i="3"/>
  <c r="I34" i="3"/>
  <c r="I35" i="3"/>
  <c r="I20" i="3" l="1"/>
  <c r="M46" i="3"/>
  <c r="M44" i="3" s="1"/>
  <c r="K45" i="3"/>
  <c r="K44" i="3" s="1"/>
  <c r="G45" i="3"/>
  <c r="I45" i="3"/>
  <c r="E45" i="3"/>
  <c r="E44" i="3" s="1"/>
  <c r="I44" i="3"/>
  <c r="C36" i="3"/>
  <c r="I16" i="3"/>
  <c r="G44" i="3"/>
  <c r="C43" i="3" l="1"/>
  <c r="I36" i="3"/>
  <c r="O43" i="3" s="1"/>
  <c r="C45" i="3" l="1"/>
  <c r="C46" i="3"/>
  <c r="O46" i="3" s="1"/>
  <c r="O45" i="3" l="1"/>
  <c r="C44" i="3"/>
  <c r="O44" i="3" s="1"/>
</calcChain>
</file>

<file path=xl/sharedStrings.xml><?xml version="1.0" encoding="utf-8"?>
<sst xmlns="http://schemas.openxmlformats.org/spreadsheetml/2006/main" count="85" uniqueCount="65">
  <si>
    <t>Kulukoht</t>
  </si>
  <si>
    <t>Kokku</t>
  </si>
  <si>
    <t>Rea nr</t>
  </si>
  <si>
    <t>Abikõlblik kulu</t>
  </si>
  <si>
    <t>1</t>
  </si>
  <si>
    <t>Tegevuskulud</t>
  </si>
  <si>
    <t>Otsesed personalikulud kokku</t>
  </si>
  <si>
    <t xml:space="preserve">Kokku </t>
  </si>
  <si>
    <t>TAT finantsplaan</t>
  </si>
  <si>
    <t>Aasta</t>
  </si>
  <si>
    <t>Finantsallikate jaotus</t>
  </si>
  <si>
    <t>Summa</t>
  </si>
  <si>
    <t>Osakaal (%)</t>
  </si>
  <si>
    <t xml:space="preserve">Toetus kokku </t>
  </si>
  <si>
    <t>sh riiklik kaasfinantseering</t>
  </si>
  <si>
    <t>Otsesed kulud</t>
  </si>
  <si>
    <t>Analüüsitegevused</t>
  </si>
  <si>
    <t>Kaudsed kulud 15% otsestest personalikuludest</t>
  </si>
  <si>
    <t>NEET noortega töötavate spetsialistide ühised koolitused, infopäevad, seminarid ja metoodika arendamine</t>
  </si>
  <si>
    <t>Infotehnooloogiliste andmelahendussüsteemide loomine ja arendamine</t>
  </si>
  <si>
    <t>Teavitustegevused</t>
  </si>
  <si>
    <t>Hoiakute kujundamine, teavitustegevused, teadmistepõhise poliitika arendamine (sh koolitused, teabeüritused, lähetused)</t>
  </si>
  <si>
    <t>Noortegarantii skeemi koordineerimine, teavitustegevused ja teadmistepõhise poliitika arendamine (sh koolitused, teabeüritused, lähetused)</t>
  </si>
  <si>
    <t>Partner:</t>
  </si>
  <si>
    <t>NEET-olukorras noorte tegevuste sise- ja välislähetused metoodika ning juhtumikorralduse arendamiseks</t>
  </si>
  <si>
    <t>Otsene personalikulu (MKM)</t>
  </si>
  <si>
    <t>sh ESF+ osalus</t>
  </si>
  <si>
    <t>Lisa</t>
  </si>
  <si>
    <t>Eelarve kulukohtade kaupa</t>
  </si>
  <si>
    <t>Abikõlblikkuse periood: 01.01.2024-31.12.2029</t>
  </si>
  <si>
    <t>Elluviija: Majandus- ja Kommunikatsiooniministeeriumi (MKM) tööhõive osakond</t>
  </si>
  <si>
    <t>Eelarve kokku aastate kaupa</t>
  </si>
  <si>
    <t>1.</t>
  </si>
  <si>
    <t>1.1.</t>
  </si>
  <si>
    <t>1.1.1.</t>
  </si>
  <si>
    <t>1.1.2.</t>
  </si>
  <si>
    <t>1.2.</t>
  </si>
  <si>
    <t>1.2.1.</t>
  </si>
  <si>
    <t>1.2.1.1.</t>
  </si>
  <si>
    <t>1.2.1.2.</t>
  </si>
  <si>
    <t>1.2.2.</t>
  </si>
  <si>
    <t>1.2.2.1.</t>
  </si>
  <si>
    <t>1.2.2.2.</t>
  </si>
  <si>
    <t>1.2.2.3.</t>
  </si>
  <si>
    <t>1.2.2.4.</t>
  </si>
  <si>
    <t>1.2.4.2.</t>
  </si>
  <si>
    <t>2.</t>
  </si>
  <si>
    <t>3.</t>
  </si>
  <si>
    <t>4.</t>
  </si>
  <si>
    <t>2.1.</t>
  </si>
  <si>
    <t>2.2.</t>
  </si>
  <si>
    <t>Tegevuse 4.1 kulud (MKM)</t>
  </si>
  <si>
    <t>Tegevuse 4.1 kulud (SKA)</t>
  </si>
  <si>
    <t>Tegevuse 4.2 kulud (MKM)</t>
  </si>
  <si>
    <t>"Noorte, kes ei õpi ega tööta, ja tervise tõttu tööturul haavatavamas olukorras olevate inimeste tööturul toetamine"</t>
  </si>
  <si>
    <t>Personalikulud (SKA, MKM)</t>
  </si>
  <si>
    <t>1.2.4.</t>
  </si>
  <si>
    <t>Otsene personalikulu (SKA)</t>
  </si>
  <si>
    <t>Tegevuse 4.1 kulud (Harno)</t>
  </si>
  <si>
    <t>1.2.4.1.</t>
  </si>
  <si>
    <t>Noortemaleva avatud taotlusvoorude korraldamine</t>
  </si>
  <si>
    <t>Sotsiaalkindlustusamet (SKA), Haridus- ja Noorteamet</t>
  </si>
  <si>
    <t>1.2.3.</t>
  </si>
  <si>
    <t>1.2.3.1.</t>
  </si>
  <si>
    <t xml:space="preserve">Majandus- ja tööstusministri …. 2026.a käskkiri nr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</si>
</sst>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186"/>
      <scheme val="minor"/>
    </font>
    <font>
      <sz val="12"/>
      <color theme="1"/>
      <name val="Arial"/>
      <family val="2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FFCC0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5"/>
    <xf numFmtId="43" fontId="2" fillId="0" borderId="5" applyFont="0" applyFill="0" applyBorder="0" applyAlignment="0" applyProtection="0"/>
  </cellStyleXfs>
  <cellXfs count="118">
    <xf numFmtId="0" fontId="0" fillId="0" borderId="0" xfId="0"/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right" wrapText="1"/>
    </xf>
    <xf numFmtId="0" fontId="4" fillId="0" borderId="0" xfId="0" applyFont="1" applyAlignment="1">
      <alignment wrapText="1"/>
    </xf>
    <xf numFmtId="3" fontId="6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9" fontId="5" fillId="0" borderId="1" xfId="0" applyNumberFormat="1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5" fillId="0" borderId="4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3" fillId="0" borderId="15" xfId="0" applyFont="1" applyBorder="1" applyAlignment="1">
      <alignment wrapText="1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49" fontId="9" fillId="0" borderId="7" xfId="0" applyNumberFormat="1" applyFont="1" applyBorder="1" applyAlignment="1">
      <alignment horizontal="left" vertical="top" wrapText="1"/>
    </xf>
    <xf numFmtId="0" fontId="9" fillId="0" borderId="7" xfId="0" applyFont="1" applyBorder="1" applyAlignment="1">
      <alignment vertical="top" wrapText="1"/>
    </xf>
    <xf numFmtId="49" fontId="7" fillId="0" borderId="7" xfId="0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4" fontId="7" fillId="0" borderId="7" xfId="1" applyNumberFormat="1" applyFont="1" applyFill="1" applyBorder="1" applyAlignment="1">
      <alignment horizontal="right" vertical="center" wrapText="1"/>
    </xf>
    <xf numFmtId="0" fontId="3" fillId="0" borderId="18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4" fontId="7" fillId="0" borderId="9" xfId="1" applyNumberFormat="1" applyFont="1" applyFill="1" applyBorder="1" applyAlignment="1">
      <alignment horizontal="right" vertical="center" wrapText="1"/>
    </xf>
    <xf numFmtId="0" fontId="7" fillId="0" borderId="15" xfId="0" applyFont="1" applyBorder="1" applyAlignment="1">
      <alignment wrapText="1"/>
    </xf>
    <xf numFmtId="4" fontId="3" fillId="0" borderId="0" xfId="0" applyNumberFormat="1" applyFont="1" applyAlignment="1">
      <alignment wrapText="1"/>
    </xf>
    <xf numFmtId="49" fontId="7" fillId="0" borderId="1" xfId="0" applyNumberFormat="1" applyFont="1" applyBorder="1" applyAlignment="1">
      <alignment horizontal="left" vertical="top" wrapText="1"/>
    </xf>
    <xf numFmtId="4" fontId="7" fillId="0" borderId="8" xfId="1" applyNumberFormat="1" applyFont="1" applyFill="1" applyBorder="1" applyAlignment="1">
      <alignment horizontal="right" vertical="center" wrapText="1"/>
    </xf>
    <xf numFmtId="4" fontId="7" fillId="0" borderId="10" xfId="1" applyNumberFormat="1" applyFont="1" applyFill="1" applyBorder="1" applyAlignment="1">
      <alignment horizontal="right" vertical="center" wrapText="1"/>
    </xf>
    <xf numFmtId="0" fontId="7" fillId="0" borderId="14" xfId="0" applyFont="1" applyBorder="1" applyAlignment="1">
      <alignment vertical="top" wrapText="1"/>
    </xf>
    <xf numFmtId="49" fontId="5" fillId="0" borderId="0" xfId="0" applyNumberFormat="1" applyFont="1" applyAlignment="1">
      <alignment horizontal="left" vertical="top" wrapText="1"/>
    </xf>
    <xf numFmtId="0" fontId="6" fillId="0" borderId="15" xfId="0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0" borderId="7" xfId="0" applyFont="1" applyBorder="1" applyAlignment="1">
      <alignment vertical="top" wrapText="1"/>
    </xf>
    <xf numFmtId="4" fontId="3" fillId="0" borderId="0" xfId="0" applyNumberFormat="1" applyFont="1" applyAlignment="1">
      <alignment horizontal="center" wrapText="1"/>
    </xf>
    <xf numFmtId="4" fontId="10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top" wrapText="1" shrinkToFit="1"/>
    </xf>
    <xf numFmtId="4" fontId="5" fillId="0" borderId="1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1" fontId="5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 shrinkToFit="1"/>
    </xf>
    <xf numFmtId="4" fontId="3" fillId="0" borderId="1" xfId="0" applyNumberFormat="1" applyFont="1" applyBorder="1" applyAlignment="1">
      <alignment horizontal="right" wrapText="1"/>
    </xf>
    <xf numFmtId="1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49" fontId="5" fillId="0" borderId="8" xfId="0" applyNumberFormat="1" applyFont="1" applyBorder="1" applyAlignment="1">
      <alignment vertical="top" wrapText="1"/>
    </xf>
    <xf numFmtId="49" fontId="5" fillId="0" borderId="16" xfId="0" applyNumberFormat="1" applyFont="1" applyBorder="1" applyAlignment="1">
      <alignment horizontal="left" wrapText="1"/>
    </xf>
    <xf numFmtId="49" fontId="11" fillId="0" borderId="3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3" fontId="11" fillId="0" borderId="1" xfId="0" applyNumberFormat="1" applyFont="1" applyBorder="1" applyAlignment="1">
      <alignment horizontal="center" vertical="top" wrapText="1"/>
    </xf>
    <xf numFmtId="4" fontId="7" fillId="0" borderId="17" xfId="1" applyNumberFormat="1" applyFont="1" applyFill="1" applyBorder="1" applyAlignment="1">
      <alignment horizontal="right" vertical="center" wrapText="1"/>
    </xf>
    <xf numFmtId="4" fontId="7" fillId="0" borderId="7" xfId="3" applyNumberFormat="1" applyFont="1" applyFill="1" applyBorder="1" applyAlignment="1">
      <alignment horizontal="right" vertical="center" wrapText="1"/>
    </xf>
    <xf numFmtId="4" fontId="7" fillId="0" borderId="1" xfId="2" applyNumberFormat="1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7" xfId="0" applyNumberFormat="1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vertical="center" wrapText="1"/>
    </xf>
    <xf numFmtId="4" fontId="7" fillId="0" borderId="9" xfId="3" applyNumberFormat="1" applyFont="1" applyFill="1" applyBorder="1" applyAlignment="1">
      <alignment horizontal="right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2" xfId="2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7" fillId="0" borderId="5" xfId="2" applyFont="1"/>
    <xf numFmtId="3" fontId="7" fillId="0" borderId="5" xfId="2" applyNumberFormat="1" applyFont="1" applyAlignment="1">
      <alignment horizontal="right"/>
    </xf>
    <xf numFmtId="49" fontId="3" fillId="0" borderId="5" xfId="0" applyNumberFormat="1" applyFont="1" applyBorder="1" applyAlignment="1">
      <alignment vertical="top" wrapText="1"/>
    </xf>
    <xf numFmtId="49" fontId="5" fillId="0" borderId="11" xfId="0" applyNumberFormat="1" applyFont="1" applyBorder="1" applyAlignment="1">
      <alignment horizontal="left" vertical="top" wrapText="1"/>
    </xf>
    <xf numFmtId="49" fontId="9" fillId="3" borderId="7" xfId="0" applyNumberFormat="1" applyFont="1" applyFill="1" applyBorder="1" applyAlignment="1">
      <alignment horizontal="left" vertical="top"/>
    </xf>
    <xf numFmtId="49" fontId="3" fillId="0" borderId="5" xfId="0" applyNumberFormat="1" applyFont="1" applyBorder="1" applyAlignment="1">
      <alignment horizontal="center" wrapText="1"/>
    </xf>
    <xf numFmtId="0" fontId="7" fillId="0" borderId="15" xfId="0" applyFont="1" applyBorder="1" applyAlignment="1">
      <alignment vertical="top" wrapText="1"/>
    </xf>
    <xf numFmtId="4" fontId="7" fillId="0" borderId="19" xfId="0" applyNumberFormat="1" applyFont="1" applyBorder="1" applyAlignment="1">
      <alignment horizontal="right" vertical="center" wrapText="1"/>
    </xf>
    <xf numFmtId="4" fontId="7" fillId="0" borderId="15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vertical="top" wrapText="1"/>
    </xf>
    <xf numFmtId="4" fontId="7" fillId="0" borderId="7" xfId="0" applyNumberFormat="1" applyFont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right" vertical="center"/>
    </xf>
    <xf numFmtId="49" fontId="7" fillId="0" borderId="19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wrapText="1"/>
    </xf>
    <xf numFmtId="49" fontId="5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3" fontId="3" fillId="0" borderId="0" xfId="0" applyNumberFormat="1" applyFont="1" applyAlignment="1">
      <alignment horizontal="right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5" xfId="0" applyFont="1" applyBorder="1" applyAlignment="1">
      <alignment horizontal="right" wrapText="1"/>
    </xf>
    <xf numFmtId="0" fontId="9" fillId="0" borderId="7" xfId="0" applyFont="1" applyFill="1" applyBorder="1" applyAlignment="1">
      <alignment vertical="top" wrapText="1"/>
    </xf>
    <xf numFmtId="4" fontId="9" fillId="0" borderId="7" xfId="0" applyNumberFormat="1" applyFont="1" applyFill="1" applyBorder="1" applyAlignment="1">
      <alignment horizontal="right" vertical="center"/>
    </xf>
    <xf numFmtId="4" fontId="7" fillId="0" borderId="7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horizontal="right" vertical="center" wrapText="1"/>
    </xf>
    <xf numFmtId="4" fontId="7" fillId="3" borderId="7" xfId="3" applyNumberFormat="1" applyFont="1" applyFill="1" applyBorder="1" applyAlignment="1">
      <alignment horizontal="right" vertical="center" wrapText="1"/>
    </xf>
    <xf numFmtId="4" fontId="7" fillId="3" borderId="7" xfId="1" applyNumberFormat="1" applyFont="1" applyFill="1" applyBorder="1" applyAlignment="1">
      <alignment horizontal="right" vertical="center" wrapText="1"/>
    </xf>
    <xf numFmtId="4" fontId="7" fillId="3" borderId="8" xfId="1" applyNumberFormat="1" applyFont="1" applyFill="1" applyBorder="1" applyAlignment="1">
      <alignment horizontal="right" vertical="center" wrapText="1"/>
    </xf>
    <xf numFmtId="4" fontId="7" fillId="3" borderId="2" xfId="2" applyNumberFormat="1" applyFont="1" applyFill="1" applyBorder="1" applyAlignment="1">
      <alignment horizontal="right" vertical="center" wrapText="1"/>
    </xf>
    <xf numFmtId="4" fontId="7" fillId="3" borderId="1" xfId="2" applyNumberFormat="1" applyFont="1" applyFill="1" applyBorder="1" applyAlignment="1">
      <alignment horizontal="right" wrapText="1"/>
    </xf>
    <xf numFmtId="4" fontId="9" fillId="3" borderId="7" xfId="0" applyNumberFormat="1" applyFont="1" applyFill="1" applyBorder="1" applyAlignment="1">
      <alignment horizontal="right" vertical="center" wrapText="1"/>
    </xf>
  </cellXfs>
  <cellStyles count="4">
    <cellStyle name="Koma" xfId="1" builtinId="3"/>
    <cellStyle name="Koma 2" xfId="3" xr:uid="{DBEDD029-F092-4F51-A440-0D93C23C38C6}"/>
    <cellStyle name="Normaallaad" xfId="0" builtinId="0"/>
    <cellStyle name="Normaallaad 2" xfId="2" xr:uid="{4658E7E4-B591-4218-BEBA-552F186023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0F162-7949-4CE1-835A-134C0E0FB118}">
  <dimension ref="A1:P46"/>
  <sheetViews>
    <sheetView tabSelected="1" topLeftCell="B1" zoomScale="85" zoomScaleNormal="85" workbookViewId="0">
      <selection activeCell="K26" sqref="K26"/>
    </sheetView>
  </sheetViews>
  <sheetFormatPr defaultColWidth="12.453125" defaultRowHeight="15.5" x14ac:dyDescent="0.35"/>
  <cols>
    <col min="1" max="1" width="8.453125" style="3" customWidth="1"/>
    <col min="2" max="2" width="47.81640625" style="3" customWidth="1"/>
    <col min="3" max="9" width="15.54296875" style="3" bestFit="1" customWidth="1"/>
    <col min="10" max="15" width="16.7265625" style="3" customWidth="1"/>
    <col min="16" max="18" width="12.54296875" style="3" customWidth="1"/>
    <col min="19" max="19" width="12.453125" style="3"/>
    <col min="20" max="20" width="13.453125" style="3" customWidth="1"/>
    <col min="21" max="32" width="8" style="3" customWidth="1"/>
    <col min="33" max="16384" width="12.453125" style="3"/>
  </cols>
  <sheetData>
    <row r="1" spans="1:11" x14ac:dyDescent="0.35">
      <c r="F1" s="101" t="s">
        <v>64</v>
      </c>
      <c r="G1" s="101"/>
      <c r="H1" s="101"/>
      <c r="I1" s="101"/>
      <c r="J1" s="101"/>
    </row>
    <row r="2" spans="1:11" ht="30" customHeight="1" x14ac:dyDescent="0.35">
      <c r="A2" s="1"/>
      <c r="B2" s="1"/>
      <c r="C2" s="2"/>
      <c r="D2" s="1"/>
      <c r="E2" s="2"/>
      <c r="F2" s="104" t="s">
        <v>54</v>
      </c>
      <c r="G2" s="103"/>
      <c r="H2" s="103"/>
      <c r="I2" s="103"/>
      <c r="J2" s="103"/>
    </row>
    <row r="3" spans="1:11" x14ac:dyDescent="0.35">
      <c r="A3" s="1"/>
      <c r="B3" s="1"/>
      <c r="C3" s="2"/>
      <c r="D3" s="2"/>
      <c r="E3" s="2"/>
      <c r="J3" s="2" t="s">
        <v>27</v>
      </c>
    </row>
    <row r="4" spans="1:11" x14ac:dyDescent="0.35">
      <c r="A4" s="1"/>
      <c r="B4" s="1"/>
      <c r="C4" s="2"/>
      <c r="D4" s="2"/>
      <c r="E4" s="2"/>
      <c r="F4" s="77"/>
      <c r="G4" s="77"/>
      <c r="H4" s="77"/>
      <c r="I4" s="77"/>
      <c r="K4" s="78"/>
    </row>
    <row r="5" spans="1:11" ht="15.65" customHeight="1" x14ac:dyDescent="0.35">
      <c r="A5" s="1"/>
      <c r="B5" s="1"/>
      <c r="C5" s="2"/>
      <c r="D5" s="2"/>
      <c r="E5" s="2"/>
      <c r="F5" s="2"/>
      <c r="H5" s="107"/>
      <c r="I5" s="107"/>
      <c r="J5" s="107"/>
    </row>
    <row r="6" spans="1:11" x14ac:dyDescent="0.35">
      <c r="A6" s="1"/>
      <c r="B6" s="1"/>
      <c r="C6" s="2"/>
      <c r="D6" s="2"/>
      <c r="E6" s="2"/>
      <c r="F6" s="2"/>
      <c r="G6" s="2"/>
      <c r="H6" s="2"/>
      <c r="I6" s="2"/>
      <c r="J6" s="79"/>
      <c r="K6" s="79"/>
    </row>
    <row r="7" spans="1:11" x14ac:dyDescent="0.35">
      <c r="A7" s="1"/>
      <c r="B7" s="1"/>
      <c r="C7" s="2"/>
      <c r="D7" s="2"/>
      <c r="E7" s="2"/>
      <c r="F7" s="2"/>
      <c r="G7" s="1"/>
      <c r="H7" s="1"/>
      <c r="I7" s="1"/>
      <c r="J7" s="1"/>
    </row>
    <row r="8" spans="1:11" x14ac:dyDescent="0.35">
      <c r="A8" s="105" t="s">
        <v>28</v>
      </c>
      <c r="B8" s="103"/>
      <c r="C8" s="2"/>
      <c r="D8" s="2"/>
      <c r="E8" s="2"/>
      <c r="F8" s="2"/>
      <c r="G8" s="1"/>
      <c r="H8" s="1"/>
      <c r="I8" s="1"/>
      <c r="J8" s="1"/>
    </row>
    <row r="9" spans="1:11" x14ac:dyDescent="0.35">
      <c r="A9" s="106" t="s">
        <v>29</v>
      </c>
      <c r="B9" s="103"/>
      <c r="C9" s="1"/>
      <c r="D9" s="1"/>
      <c r="E9" s="1"/>
      <c r="F9" s="1"/>
      <c r="G9" s="1"/>
      <c r="H9" s="1"/>
      <c r="I9" s="1"/>
      <c r="J9" s="1"/>
    </row>
    <row r="10" spans="1:11" x14ac:dyDescent="0.35">
      <c r="A10" s="102" t="s">
        <v>30</v>
      </c>
      <c r="B10" s="103"/>
      <c r="C10" s="1"/>
      <c r="D10" s="1"/>
      <c r="E10" s="1"/>
      <c r="F10" s="1"/>
      <c r="G10" s="1"/>
      <c r="H10" s="1"/>
      <c r="I10" s="1"/>
      <c r="J10" s="1"/>
    </row>
    <row r="11" spans="1:11" ht="17.149999999999999" customHeight="1" x14ac:dyDescent="0.35">
      <c r="A11" s="1" t="s">
        <v>23</v>
      </c>
      <c r="B11" s="1" t="s">
        <v>61</v>
      </c>
      <c r="C11" s="4"/>
      <c r="D11" s="2"/>
      <c r="E11" s="2"/>
      <c r="F11" s="1"/>
      <c r="G11" s="5"/>
      <c r="H11" s="5"/>
      <c r="I11" s="5"/>
      <c r="J11" s="1"/>
    </row>
    <row r="12" spans="1:11" x14ac:dyDescent="0.35">
      <c r="A12" s="1"/>
      <c r="B12" s="1"/>
      <c r="C12" s="4"/>
      <c r="D12" s="2"/>
      <c r="E12" s="2"/>
      <c r="F12" s="1"/>
      <c r="G12" s="5"/>
      <c r="H12" s="5"/>
      <c r="I12" s="5"/>
      <c r="J12" s="1"/>
    </row>
    <row r="13" spans="1:11" x14ac:dyDescent="0.35">
      <c r="A13" s="57"/>
      <c r="B13" s="97" t="s">
        <v>0</v>
      </c>
      <c r="C13" s="6">
        <v>2024</v>
      </c>
      <c r="D13" s="6">
        <v>2025</v>
      </c>
      <c r="E13" s="6">
        <v>2026</v>
      </c>
      <c r="F13" s="6">
        <v>2027</v>
      </c>
      <c r="G13" s="6">
        <v>2028</v>
      </c>
      <c r="H13" s="6">
        <v>2029</v>
      </c>
      <c r="I13" s="6" t="s">
        <v>1</v>
      </c>
      <c r="J13" s="5"/>
    </row>
    <row r="14" spans="1:11" ht="30" x14ac:dyDescent="0.35">
      <c r="A14" s="58" t="s">
        <v>2</v>
      </c>
      <c r="B14" s="98"/>
      <c r="C14" s="10" t="s">
        <v>3</v>
      </c>
      <c r="D14" s="10" t="s">
        <v>3</v>
      </c>
      <c r="E14" s="10" t="s">
        <v>3</v>
      </c>
      <c r="F14" s="10" t="s">
        <v>3</v>
      </c>
      <c r="G14" s="10" t="s">
        <v>3</v>
      </c>
      <c r="H14" s="10" t="s">
        <v>3</v>
      </c>
      <c r="I14" s="10" t="s">
        <v>3</v>
      </c>
      <c r="J14" s="5"/>
    </row>
    <row r="15" spans="1:11" x14ac:dyDescent="0.35">
      <c r="A15" s="59" t="s">
        <v>4</v>
      </c>
      <c r="B15" s="60">
        <v>2</v>
      </c>
      <c r="C15" s="61">
        <v>3</v>
      </c>
      <c r="D15" s="61">
        <v>4</v>
      </c>
      <c r="E15" s="61">
        <v>5</v>
      </c>
      <c r="F15" s="61">
        <v>6</v>
      </c>
      <c r="G15" s="61">
        <v>7</v>
      </c>
      <c r="H15" s="61">
        <v>8</v>
      </c>
      <c r="I15" s="61">
        <v>9</v>
      </c>
      <c r="J15" s="5"/>
    </row>
    <row r="16" spans="1:11" s="13" customFormat="1" ht="15" x14ac:dyDescent="0.3">
      <c r="A16" s="9" t="s">
        <v>32</v>
      </c>
      <c r="B16" s="11" t="s">
        <v>15</v>
      </c>
      <c r="C16" s="12">
        <f>C17+C20</f>
        <v>255082.21000000002</v>
      </c>
      <c r="D16" s="12">
        <f t="shared" ref="D16:H16" si="0">D17+D20</f>
        <v>579623.55000000005</v>
      </c>
      <c r="E16" s="12">
        <f t="shared" si="0"/>
        <v>924554.66999999993</v>
      </c>
      <c r="F16" s="12">
        <f t="shared" si="0"/>
        <v>2221896</v>
      </c>
      <c r="G16" s="12">
        <f t="shared" si="0"/>
        <v>567041</v>
      </c>
      <c r="H16" s="12">
        <f t="shared" si="0"/>
        <v>595662.69999999995</v>
      </c>
      <c r="I16" s="12">
        <f t="shared" ref="I16:I36" si="1">SUM(C16:H16)</f>
        <v>5143860.13</v>
      </c>
      <c r="J16" s="7"/>
    </row>
    <row r="17" spans="1:10" x14ac:dyDescent="0.35">
      <c r="A17" s="9" t="s">
        <v>33</v>
      </c>
      <c r="B17" s="14" t="s">
        <v>55</v>
      </c>
      <c r="C17" s="12">
        <f>C18+C19</f>
        <v>215355.46000000002</v>
      </c>
      <c r="D17" s="12">
        <f t="shared" ref="D17:G17" si="2">D18+D19</f>
        <v>255466.87</v>
      </c>
      <c r="E17" s="12">
        <f>E18+E19</f>
        <v>293823.81</v>
      </c>
      <c r="F17" s="12">
        <f t="shared" si="2"/>
        <v>305896</v>
      </c>
      <c r="G17" s="12">
        <f t="shared" si="2"/>
        <v>330541</v>
      </c>
      <c r="H17" s="12">
        <f>H18+H19</f>
        <v>358518</v>
      </c>
      <c r="I17" s="12">
        <f t="shared" si="1"/>
        <v>1759601.1400000001</v>
      </c>
      <c r="J17" s="5"/>
    </row>
    <row r="18" spans="1:10" x14ac:dyDescent="0.35">
      <c r="A18" s="15" t="s">
        <v>34</v>
      </c>
      <c r="B18" s="16" t="s">
        <v>57</v>
      </c>
      <c r="C18" s="64">
        <v>109616.32000000001</v>
      </c>
      <c r="D18" s="116">
        <v>115466.87</v>
      </c>
      <c r="E18" s="116">
        <v>136823.81</v>
      </c>
      <c r="F18" s="64">
        <v>132896</v>
      </c>
      <c r="G18" s="64">
        <v>139541</v>
      </c>
      <c r="H18" s="64">
        <v>146518</v>
      </c>
      <c r="I18" s="65">
        <f>SUM(C18:H18)</f>
        <v>780862</v>
      </c>
      <c r="J18" s="17"/>
    </row>
    <row r="19" spans="1:10" x14ac:dyDescent="0.35">
      <c r="A19" s="15" t="s">
        <v>35</v>
      </c>
      <c r="B19" s="16" t="s">
        <v>25</v>
      </c>
      <c r="C19" s="65">
        <v>105739.14</v>
      </c>
      <c r="D19" s="65">
        <v>140000</v>
      </c>
      <c r="E19" s="65">
        <v>157000</v>
      </c>
      <c r="F19" s="65">
        <v>173000</v>
      </c>
      <c r="G19" s="65">
        <v>191000</v>
      </c>
      <c r="H19" s="65">
        <v>212000</v>
      </c>
      <c r="I19" s="65">
        <f t="shared" si="1"/>
        <v>978739.14</v>
      </c>
      <c r="J19" s="17"/>
    </row>
    <row r="20" spans="1:10" x14ac:dyDescent="0.35">
      <c r="A20" s="18" t="s">
        <v>36</v>
      </c>
      <c r="B20" s="19" t="s">
        <v>5</v>
      </c>
      <c r="C20" s="66">
        <f>SUM(C21,C24,C31)</f>
        <v>39726.75</v>
      </c>
      <c r="D20" s="66">
        <f t="shared" ref="D20" si="3">SUM(D21,D24,D31)</f>
        <v>324156.68</v>
      </c>
      <c r="E20" s="66">
        <f>SUM(E21,E24,E31,E29)</f>
        <v>630730.86</v>
      </c>
      <c r="F20" s="66">
        <f>SUM(F21,F24,F31,F29)</f>
        <v>1916000</v>
      </c>
      <c r="G20" s="66">
        <f>SUM(G21,G24,G31,G29)</f>
        <v>236500</v>
      </c>
      <c r="H20" s="66">
        <f>SUM(H21,H24,H31,H29)</f>
        <v>237144.7</v>
      </c>
      <c r="I20" s="66">
        <f t="shared" si="1"/>
        <v>3384258.99</v>
      </c>
      <c r="J20" s="5"/>
    </row>
    <row r="21" spans="1:10" x14ac:dyDescent="0.35">
      <c r="A21" s="20" t="s">
        <v>37</v>
      </c>
      <c r="B21" s="21" t="s">
        <v>51</v>
      </c>
      <c r="C21" s="67">
        <f>SUM(C22:C23)</f>
        <v>6052.36</v>
      </c>
      <c r="D21" s="67">
        <f>SUM(D22:D23)</f>
        <v>72000</v>
      </c>
      <c r="E21" s="67">
        <f t="shared" ref="E21:G21" si="4">SUM(E22:E23)</f>
        <v>91000</v>
      </c>
      <c r="F21" s="67">
        <f>SUM(F22:F23)</f>
        <v>11000</v>
      </c>
      <c r="G21" s="67">
        <f t="shared" si="4"/>
        <v>11000</v>
      </c>
      <c r="H21" s="67">
        <f>SUM(H22:H23)</f>
        <v>12000</v>
      </c>
      <c r="I21" s="67">
        <f t="shared" si="1"/>
        <v>203052.36</v>
      </c>
      <c r="J21" s="8"/>
    </row>
    <row r="22" spans="1:10" x14ac:dyDescent="0.35">
      <c r="A22" s="22" t="s">
        <v>38</v>
      </c>
      <c r="B22" s="23" t="s">
        <v>16</v>
      </c>
      <c r="C22" s="68">
        <v>0</v>
      </c>
      <c r="D22" s="68">
        <v>0</v>
      </c>
      <c r="E22" s="68">
        <v>80000</v>
      </c>
      <c r="F22" s="24">
        <v>0</v>
      </c>
      <c r="G22" s="68">
        <v>0</v>
      </c>
      <c r="H22" s="68">
        <v>0</v>
      </c>
      <c r="I22" s="67">
        <f t="shared" si="1"/>
        <v>80000</v>
      </c>
      <c r="J22" s="8"/>
    </row>
    <row r="23" spans="1:10" ht="53.15" customHeight="1" x14ac:dyDescent="0.35">
      <c r="A23" s="22" t="s">
        <v>39</v>
      </c>
      <c r="B23" s="16" t="s">
        <v>22</v>
      </c>
      <c r="C23" s="24">
        <v>6052.36</v>
      </c>
      <c r="D23" s="24">
        <v>72000</v>
      </c>
      <c r="E23" s="24">
        <v>11000</v>
      </c>
      <c r="F23" s="62">
        <v>11000</v>
      </c>
      <c r="G23" s="24">
        <v>11000</v>
      </c>
      <c r="H23" s="24">
        <v>12000</v>
      </c>
      <c r="I23" s="68">
        <f>SUM(C23:H23)</f>
        <v>123052.36</v>
      </c>
      <c r="J23" s="25"/>
    </row>
    <row r="24" spans="1:10" x14ac:dyDescent="0.35">
      <c r="A24" s="9" t="s">
        <v>40</v>
      </c>
      <c r="B24" s="26" t="s">
        <v>52</v>
      </c>
      <c r="C24" s="66">
        <f t="shared" ref="C24:H24" si="5">SUM(C25:C28)</f>
        <v>32412.46</v>
      </c>
      <c r="D24" s="111">
        <f t="shared" si="5"/>
        <v>204156.68</v>
      </c>
      <c r="E24" s="111">
        <f t="shared" si="5"/>
        <v>222230.86000000002</v>
      </c>
      <c r="F24" s="66">
        <f t="shared" si="5"/>
        <v>1697000</v>
      </c>
      <c r="G24" s="66">
        <f t="shared" si="5"/>
        <v>67500</v>
      </c>
      <c r="H24" s="66">
        <f t="shared" si="5"/>
        <v>66000</v>
      </c>
      <c r="I24" s="67">
        <f t="shared" si="1"/>
        <v>2289300</v>
      </c>
      <c r="J24" s="5"/>
    </row>
    <row r="25" spans="1:10" ht="46.5" x14ac:dyDescent="0.35">
      <c r="A25" s="15" t="s">
        <v>41</v>
      </c>
      <c r="B25" s="16" t="s">
        <v>18</v>
      </c>
      <c r="C25" s="63">
        <v>20168.79</v>
      </c>
      <c r="D25" s="112">
        <v>191571.45</v>
      </c>
      <c r="E25" s="112">
        <v>166059.76</v>
      </c>
      <c r="F25" s="69">
        <v>65000</v>
      </c>
      <c r="G25" s="27">
        <v>50000</v>
      </c>
      <c r="H25" s="24">
        <v>50000</v>
      </c>
      <c r="I25" s="70">
        <f t="shared" si="1"/>
        <v>542800</v>
      </c>
      <c r="J25" s="17"/>
    </row>
    <row r="26" spans="1:10" ht="46.5" x14ac:dyDescent="0.35">
      <c r="A26" s="15" t="s">
        <v>42</v>
      </c>
      <c r="B26" s="16" t="s">
        <v>24</v>
      </c>
      <c r="C26" s="24">
        <v>10304.73</v>
      </c>
      <c r="D26" s="113">
        <v>12371.33</v>
      </c>
      <c r="E26" s="113">
        <v>21323.94</v>
      </c>
      <c r="F26" s="24">
        <v>15500</v>
      </c>
      <c r="G26" s="27">
        <v>16000</v>
      </c>
      <c r="H26" s="24">
        <v>16000</v>
      </c>
      <c r="I26" s="71">
        <f>SUM(C26:H26)</f>
        <v>91500</v>
      </c>
      <c r="J26" s="28"/>
    </row>
    <row r="27" spans="1:10" ht="31" x14ac:dyDescent="0.35">
      <c r="A27" s="30" t="s">
        <v>43</v>
      </c>
      <c r="B27" s="16" t="s">
        <v>19</v>
      </c>
      <c r="C27" s="31">
        <v>0</v>
      </c>
      <c r="D27" s="114">
        <v>0</v>
      </c>
      <c r="E27" s="114">
        <v>0</v>
      </c>
      <c r="F27" s="32">
        <v>1615000</v>
      </c>
      <c r="G27" s="27">
        <v>0</v>
      </c>
      <c r="H27" s="24">
        <v>0</v>
      </c>
      <c r="I27" s="72">
        <f t="shared" si="1"/>
        <v>1615000</v>
      </c>
      <c r="J27" s="28"/>
    </row>
    <row r="28" spans="1:10" x14ac:dyDescent="0.35">
      <c r="A28" s="30" t="s">
        <v>44</v>
      </c>
      <c r="B28" s="33" t="s">
        <v>20</v>
      </c>
      <c r="C28" s="73">
        <v>1938.94</v>
      </c>
      <c r="D28" s="115">
        <v>213.9</v>
      </c>
      <c r="E28" s="115">
        <v>34847.160000000003</v>
      </c>
      <c r="F28" s="73">
        <v>1500</v>
      </c>
      <c r="G28" s="73">
        <v>1500</v>
      </c>
      <c r="H28" s="74">
        <v>0</v>
      </c>
      <c r="I28" s="72">
        <f>SUM(C28:H28)</f>
        <v>40000</v>
      </c>
      <c r="J28" s="28"/>
    </row>
    <row r="29" spans="1:10" x14ac:dyDescent="0.35">
      <c r="A29" s="82" t="s">
        <v>62</v>
      </c>
      <c r="B29" s="108" t="s">
        <v>58</v>
      </c>
      <c r="C29" s="109">
        <v>0</v>
      </c>
      <c r="D29" s="109">
        <v>0</v>
      </c>
      <c r="E29" s="109">
        <v>200000</v>
      </c>
      <c r="F29" s="109">
        <v>200000</v>
      </c>
      <c r="G29" s="109">
        <v>150000</v>
      </c>
      <c r="H29" s="109">
        <v>150000</v>
      </c>
      <c r="I29" s="109">
        <f>SUM(C29:H29)</f>
        <v>700000</v>
      </c>
      <c r="J29" s="80"/>
    </row>
    <row r="30" spans="1:10" ht="33.75" customHeight="1" x14ac:dyDescent="0.35">
      <c r="A30" s="82" t="s">
        <v>63</v>
      </c>
      <c r="B30" s="108" t="s">
        <v>60</v>
      </c>
      <c r="C30" s="110">
        <v>0</v>
      </c>
      <c r="D30" s="110">
        <v>0</v>
      </c>
      <c r="E30" s="110">
        <v>200000</v>
      </c>
      <c r="F30" s="110">
        <v>200000</v>
      </c>
      <c r="G30" s="110">
        <v>150000</v>
      </c>
      <c r="H30" s="110">
        <v>150000</v>
      </c>
      <c r="I30" s="110">
        <f>SUM(C30:H30)</f>
        <v>700000</v>
      </c>
      <c r="J30" s="80"/>
    </row>
    <row r="31" spans="1:10" x14ac:dyDescent="0.35">
      <c r="A31" s="20" t="s">
        <v>56</v>
      </c>
      <c r="B31" s="21" t="s">
        <v>53</v>
      </c>
      <c r="C31" s="67">
        <f t="shared" ref="C31:H31" si="6">SUM(C32:C33)</f>
        <v>1261.93</v>
      </c>
      <c r="D31" s="67">
        <f t="shared" si="6"/>
        <v>48000</v>
      </c>
      <c r="E31" s="67">
        <f t="shared" si="6"/>
        <v>117500</v>
      </c>
      <c r="F31" s="67">
        <f t="shared" si="6"/>
        <v>8000</v>
      </c>
      <c r="G31" s="67">
        <f t="shared" si="6"/>
        <v>8000</v>
      </c>
      <c r="H31" s="67">
        <f t="shared" si="6"/>
        <v>9144.7000000000007</v>
      </c>
      <c r="I31" s="67">
        <f t="shared" si="1"/>
        <v>191906.63</v>
      </c>
      <c r="J31" s="5"/>
    </row>
    <row r="32" spans="1:10" x14ac:dyDescent="0.35">
      <c r="A32" s="93" t="s">
        <v>59</v>
      </c>
      <c r="B32" s="84" t="s">
        <v>16</v>
      </c>
      <c r="C32" s="85">
        <v>0</v>
      </c>
      <c r="D32" s="85">
        <v>40000</v>
      </c>
      <c r="E32" s="85">
        <v>59500</v>
      </c>
      <c r="F32" s="86">
        <v>0</v>
      </c>
      <c r="G32" s="87">
        <v>0</v>
      </c>
      <c r="H32" s="88">
        <v>0</v>
      </c>
      <c r="I32" s="89">
        <f t="shared" si="1"/>
        <v>99500</v>
      </c>
      <c r="J32" s="35"/>
    </row>
    <row r="33" spans="1:16" ht="46.5" x14ac:dyDescent="0.35">
      <c r="A33" s="94" t="s">
        <v>45</v>
      </c>
      <c r="B33" s="90" t="s">
        <v>21</v>
      </c>
      <c r="C33" s="91">
        <v>1261.93</v>
      </c>
      <c r="D33" s="92">
        <v>8000</v>
      </c>
      <c r="E33" s="92">
        <v>58000</v>
      </c>
      <c r="F33" s="91">
        <v>8000</v>
      </c>
      <c r="G33" s="91">
        <v>8000</v>
      </c>
      <c r="H33" s="91">
        <v>9144.7000000000007</v>
      </c>
      <c r="I33" s="91">
        <f t="shared" si="1"/>
        <v>92406.62999999999</v>
      </c>
      <c r="J33" s="80"/>
    </row>
    <row r="34" spans="1:16" ht="16.5" customHeight="1" x14ac:dyDescent="0.35">
      <c r="A34" s="81" t="s">
        <v>46</v>
      </c>
      <c r="B34" s="21" t="s">
        <v>17</v>
      </c>
      <c r="C34" s="67">
        <f>SUM(C35*0.15)</f>
        <v>32303.319000000003</v>
      </c>
      <c r="D34" s="117">
        <f>SUM(D35*0.15)</f>
        <v>38320.030500000001</v>
      </c>
      <c r="E34" s="117">
        <f t="shared" ref="E34:G34" si="7">SUM(E35*0.15)</f>
        <v>44073.571499999998</v>
      </c>
      <c r="F34" s="67">
        <f t="shared" si="7"/>
        <v>45884.4</v>
      </c>
      <c r="G34" s="67">
        <f t="shared" si="7"/>
        <v>49581.15</v>
      </c>
      <c r="H34" s="67">
        <f>SUM(H35*0.15)</f>
        <v>53777.7</v>
      </c>
      <c r="I34" s="67">
        <f t="shared" si="1"/>
        <v>263940.17099999997</v>
      </c>
      <c r="J34" s="83"/>
    </row>
    <row r="35" spans="1:16" x14ac:dyDescent="0.35">
      <c r="A35" s="36" t="s">
        <v>47</v>
      </c>
      <c r="B35" s="37" t="s">
        <v>6</v>
      </c>
      <c r="C35" s="75">
        <f t="shared" ref="C35:H35" si="8">SUM(C18,C19)</f>
        <v>215355.46000000002</v>
      </c>
      <c r="D35" s="75">
        <f t="shared" si="8"/>
        <v>255466.87</v>
      </c>
      <c r="E35" s="75">
        <f t="shared" si="8"/>
        <v>293823.81</v>
      </c>
      <c r="F35" s="75">
        <f t="shared" si="8"/>
        <v>305896</v>
      </c>
      <c r="G35" s="75">
        <f t="shared" si="8"/>
        <v>330541</v>
      </c>
      <c r="H35" s="75">
        <f t="shared" si="8"/>
        <v>358518</v>
      </c>
      <c r="I35" s="75">
        <f t="shared" si="1"/>
        <v>1759601.1400000001</v>
      </c>
      <c r="J35" s="38"/>
    </row>
    <row r="36" spans="1:16" x14ac:dyDescent="0.35">
      <c r="A36" s="36" t="s">
        <v>48</v>
      </c>
      <c r="B36" s="37" t="s">
        <v>7</v>
      </c>
      <c r="C36" s="67">
        <f t="shared" ref="C36:H36" si="9">SUM(C16,C34)</f>
        <v>287385.52900000004</v>
      </c>
      <c r="D36" s="67">
        <f t="shared" si="9"/>
        <v>617943.58050000004</v>
      </c>
      <c r="E36" s="67">
        <f t="shared" si="9"/>
        <v>968628.24149999989</v>
      </c>
      <c r="F36" s="67">
        <f t="shared" si="9"/>
        <v>2267780.4</v>
      </c>
      <c r="G36" s="67">
        <f t="shared" si="9"/>
        <v>616622.15</v>
      </c>
      <c r="H36" s="67">
        <f t="shared" si="9"/>
        <v>649440.39999999991</v>
      </c>
      <c r="I36" s="67">
        <f t="shared" si="1"/>
        <v>5407800.300999999</v>
      </c>
      <c r="J36" s="38"/>
      <c r="K36" s="34"/>
      <c r="L36" s="39"/>
      <c r="M36" s="39"/>
      <c r="O36" s="39"/>
    </row>
    <row r="37" spans="1:16" x14ac:dyDescent="0.35">
      <c r="A37" s="1"/>
      <c r="B37" s="1"/>
      <c r="C37" s="2"/>
      <c r="D37" s="2"/>
      <c r="E37" s="2"/>
      <c r="F37" s="2"/>
      <c r="G37" s="2"/>
      <c r="H37" s="2"/>
      <c r="I37" s="2"/>
      <c r="J37" s="40"/>
      <c r="K37" s="29"/>
      <c r="L37" s="40"/>
      <c r="M37" s="40"/>
      <c r="N37" s="40"/>
      <c r="O37" s="29"/>
    </row>
    <row r="38" spans="1:16" x14ac:dyDescent="0.35">
      <c r="A38" s="1"/>
      <c r="B38" s="1"/>
      <c r="C38" s="2"/>
      <c r="D38" s="2"/>
      <c r="E38" s="2"/>
      <c r="F38" s="2"/>
      <c r="G38" s="2"/>
      <c r="H38" s="2"/>
      <c r="I38" s="2"/>
      <c r="J38" s="40"/>
      <c r="K38" s="29"/>
      <c r="L38" s="40"/>
      <c r="M38" s="40"/>
      <c r="N38" s="40"/>
      <c r="O38" s="29"/>
    </row>
    <row r="39" spans="1:16" x14ac:dyDescent="0.35">
      <c r="A39" s="99" t="s">
        <v>8</v>
      </c>
      <c r="B39" s="100"/>
      <c r="C39" s="2"/>
      <c r="D39" s="2"/>
      <c r="E39" s="2"/>
      <c r="F39" s="2"/>
      <c r="G39" s="2"/>
      <c r="H39" s="2"/>
      <c r="I39" s="2"/>
      <c r="J39" s="40"/>
      <c r="K39" s="29"/>
      <c r="L39" s="40"/>
      <c r="M39" s="40"/>
      <c r="N39" s="40"/>
      <c r="O39" s="29"/>
    </row>
    <row r="40" spans="1:16" x14ac:dyDescent="0.3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</row>
    <row r="41" spans="1:16" x14ac:dyDescent="0.35">
      <c r="A41" s="41"/>
      <c r="B41" s="42" t="s">
        <v>9</v>
      </c>
      <c r="C41" s="95">
        <v>2024</v>
      </c>
      <c r="D41" s="96"/>
      <c r="E41" s="95">
        <v>2025</v>
      </c>
      <c r="F41" s="96"/>
      <c r="G41" s="95">
        <v>2026</v>
      </c>
      <c r="H41" s="96"/>
      <c r="I41" s="95">
        <v>2027</v>
      </c>
      <c r="J41" s="96"/>
      <c r="K41" s="95">
        <v>2028</v>
      </c>
      <c r="L41" s="96"/>
      <c r="M41" s="95">
        <v>2029</v>
      </c>
      <c r="N41" s="96"/>
      <c r="O41" s="6" t="s">
        <v>1</v>
      </c>
    </row>
    <row r="42" spans="1:16" x14ac:dyDescent="0.35">
      <c r="A42" s="41"/>
      <c r="B42" s="43" t="s">
        <v>10</v>
      </c>
      <c r="C42" s="6" t="s">
        <v>11</v>
      </c>
      <c r="D42" s="6" t="s">
        <v>12</v>
      </c>
      <c r="E42" s="6" t="s">
        <v>11</v>
      </c>
      <c r="F42" s="6" t="s">
        <v>12</v>
      </c>
      <c r="G42" s="6" t="s">
        <v>11</v>
      </c>
      <c r="H42" s="6" t="s">
        <v>12</v>
      </c>
      <c r="I42" s="6" t="s">
        <v>11</v>
      </c>
      <c r="J42" s="6" t="s">
        <v>12</v>
      </c>
      <c r="K42" s="6" t="s">
        <v>11</v>
      </c>
      <c r="L42" s="6" t="s">
        <v>12</v>
      </c>
      <c r="M42" s="6" t="s">
        <v>11</v>
      </c>
      <c r="N42" s="6" t="s">
        <v>12</v>
      </c>
      <c r="O42" s="44"/>
    </row>
    <row r="43" spans="1:16" x14ac:dyDescent="0.35">
      <c r="A43" s="45" t="s">
        <v>32</v>
      </c>
      <c r="B43" s="46" t="s">
        <v>31</v>
      </c>
      <c r="C43" s="47">
        <f>C36</f>
        <v>287385.52900000004</v>
      </c>
      <c r="D43" s="48"/>
      <c r="E43" s="47">
        <f>D36</f>
        <v>617943.58050000004</v>
      </c>
      <c r="F43" s="48"/>
      <c r="G43" s="47">
        <f>E36</f>
        <v>968628.24149999989</v>
      </c>
      <c r="H43" s="48"/>
      <c r="I43" s="47">
        <f>F36</f>
        <v>2267780.4</v>
      </c>
      <c r="J43" s="48"/>
      <c r="K43" s="47">
        <f>G36</f>
        <v>616622.15</v>
      </c>
      <c r="L43" s="48"/>
      <c r="M43" s="47">
        <f>H36</f>
        <v>649440.39999999991</v>
      </c>
      <c r="N43" s="48"/>
      <c r="O43" s="49">
        <f>I36</f>
        <v>5407800.300999999</v>
      </c>
      <c r="P43" s="76"/>
    </row>
    <row r="44" spans="1:16" x14ac:dyDescent="0.35">
      <c r="A44" s="45" t="s">
        <v>46</v>
      </c>
      <c r="B44" s="50" t="s">
        <v>13</v>
      </c>
      <c r="C44" s="47">
        <f>C45+C46</f>
        <v>287385.52900000004</v>
      </c>
      <c r="D44" s="51">
        <v>100</v>
      </c>
      <c r="E44" s="47">
        <f>E45+E46</f>
        <v>617943.58049999992</v>
      </c>
      <c r="F44" s="51">
        <v>100</v>
      </c>
      <c r="G44" s="47">
        <f>G45+G46</f>
        <v>968628.24149999977</v>
      </c>
      <c r="H44" s="51">
        <v>100</v>
      </c>
      <c r="I44" s="47">
        <f>I45+I46</f>
        <v>2267780.4</v>
      </c>
      <c r="J44" s="51">
        <v>100</v>
      </c>
      <c r="K44" s="47">
        <f>K45+K46</f>
        <v>616622.15</v>
      </c>
      <c r="L44" s="51">
        <v>100</v>
      </c>
      <c r="M44" s="47">
        <f>M45+M46</f>
        <v>649440.39999999991</v>
      </c>
      <c r="N44" s="51">
        <v>100</v>
      </c>
      <c r="O44" s="49">
        <f>SUM(C44,E44,G44,I44,K44,M44)</f>
        <v>5407800.300999999</v>
      </c>
    </row>
    <row r="45" spans="1:16" x14ac:dyDescent="0.35">
      <c r="A45" s="52" t="s">
        <v>49</v>
      </c>
      <c r="B45" s="53" t="s">
        <v>26</v>
      </c>
      <c r="C45" s="54">
        <f>0.7*C43</f>
        <v>201169.87030000001</v>
      </c>
      <c r="D45" s="55">
        <v>70</v>
      </c>
      <c r="E45" s="54">
        <f>0.7*E43</f>
        <v>432560.50634999998</v>
      </c>
      <c r="F45" s="55">
        <v>70</v>
      </c>
      <c r="G45" s="54">
        <f>0.7*G43</f>
        <v>678039.76904999989</v>
      </c>
      <c r="H45" s="55">
        <v>70</v>
      </c>
      <c r="I45" s="54">
        <f>0.7*I43</f>
        <v>1587446.2799999998</v>
      </c>
      <c r="J45" s="55">
        <v>70</v>
      </c>
      <c r="K45" s="54">
        <f>0.7*K43</f>
        <v>431635.505</v>
      </c>
      <c r="L45" s="55">
        <v>70</v>
      </c>
      <c r="M45" s="54">
        <f>0.7*M43</f>
        <v>454608.27999999991</v>
      </c>
      <c r="N45" s="55">
        <v>70</v>
      </c>
      <c r="O45" s="49">
        <f>SUM(C45,E45,G45,I45,K45,M45)</f>
        <v>3785460.2106999992</v>
      </c>
    </row>
    <row r="46" spans="1:16" x14ac:dyDescent="0.35">
      <c r="A46" s="52" t="s">
        <v>50</v>
      </c>
      <c r="B46" s="56" t="s">
        <v>14</v>
      </c>
      <c r="C46" s="54">
        <f>0.3*C43</f>
        <v>86215.658700000015</v>
      </c>
      <c r="D46" s="55">
        <v>30</v>
      </c>
      <c r="E46" s="54">
        <f>0.3*E43</f>
        <v>185383.07415</v>
      </c>
      <c r="F46" s="55">
        <v>30</v>
      </c>
      <c r="G46" s="54">
        <f>0.3*G43</f>
        <v>290588.47244999994</v>
      </c>
      <c r="H46" s="55">
        <v>30</v>
      </c>
      <c r="I46" s="54">
        <f>0.3*I43</f>
        <v>680334.12</v>
      </c>
      <c r="J46" s="55">
        <v>30</v>
      </c>
      <c r="K46" s="54">
        <f>0.3*K43</f>
        <v>184986.64499999999</v>
      </c>
      <c r="L46" s="55">
        <v>30</v>
      </c>
      <c r="M46" s="54">
        <f>0.3*M43</f>
        <v>194832.11999999997</v>
      </c>
      <c r="N46" s="55">
        <v>30</v>
      </c>
      <c r="O46" s="49">
        <f>SUM(C46,E46,G46,I46,K46,M46)</f>
        <v>1622340.0903</v>
      </c>
    </row>
  </sheetData>
  <mergeCells count="14">
    <mergeCell ref="F1:J1"/>
    <mergeCell ref="A10:B10"/>
    <mergeCell ref="F2:J2"/>
    <mergeCell ref="A8:B8"/>
    <mergeCell ref="A9:B9"/>
    <mergeCell ref="H5:J5"/>
    <mergeCell ref="K41:L41"/>
    <mergeCell ref="M41:N41"/>
    <mergeCell ref="B13:B14"/>
    <mergeCell ref="A39:B39"/>
    <mergeCell ref="C41:D41"/>
    <mergeCell ref="E41:F41"/>
    <mergeCell ref="G41:H41"/>
    <mergeCell ref="I41:J4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2BC05C88F740408F9ABA460223310F" ma:contentTypeVersion="14" ma:contentTypeDescription="Create a new document." ma:contentTypeScope="" ma:versionID="86054ff2bb1477021e4f57257e2628fd">
  <xsd:schema xmlns:xsd="http://www.w3.org/2001/XMLSchema" xmlns:xs="http://www.w3.org/2001/XMLSchema" xmlns:p="http://schemas.microsoft.com/office/2006/metadata/properties" xmlns:ns2="a21400de-ec0d-4fe0-8065-812d1461ad88" xmlns:ns3="9b483750-598d-46a0-877d-052f8f804d23" targetNamespace="http://schemas.microsoft.com/office/2006/metadata/properties" ma:root="true" ma:fieldsID="64aa2c674833b15689a9467a46db95f6" ns2:_="" ns3:_="">
    <xsd:import namespace="a21400de-ec0d-4fe0-8065-812d1461ad88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400de-ec0d-4fe0-8065-812d1461ad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51bf028-6ad6-46c8-b2bc-42668c035499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1400de-ec0d-4fe0-8065-812d1461ad88">
      <Terms xmlns="http://schemas.microsoft.com/office/infopath/2007/PartnerControls"/>
    </lcf76f155ced4ddcb4097134ff3c332f>
    <TaxCatchAll xmlns="9b483750-598d-46a0-877d-052f8f804d23" xsi:nil="true"/>
  </documentManagement>
</p:properties>
</file>

<file path=customXml/itemProps1.xml><?xml version="1.0" encoding="utf-8"?>
<ds:datastoreItem xmlns:ds="http://schemas.openxmlformats.org/officeDocument/2006/customXml" ds:itemID="{DC8B4BFC-7828-4AD7-A337-90C001A1EA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CD7304-36B3-4CFD-B739-9C4691F03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1400de-ec0d-4fe0-8065-812d1461ad88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F660FB-7E79-43D0-9D08-40DEFCED703C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a21400de-ec0d-4fe0-8065-812d1461ad88"/>
    <ds:schemaRef ds:uri="http://purl.org/dc/terms/"/>
    <ds:schemaRef ds:uri="9b483750-598d-46a0-877d-052f8f804d23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katrin.soopalu</dc:creator>
  <cp:keywords/>
  <dc:description/>
  <cp:lastModifiedBy>Heli Ferschel</cp:lastModifiedBy>
  <cp:revision/>
  <cp:lastPrinted>2023-09-27T10:56:28Z</cp:lastPrinted>
  <dcterms:created xsi:type="dcterms:W3CDTF">2008-10-09T12:25:50Z</dcterms:created>
  <dcterms:modified xsi:type="dcterms:W3CDTF">2026-06-12T07:39:23Z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0x0101002D2BC05C88F740408F9ABA460223310F</vt:lpwstr>
  </property>
  <property fmtid="{D5CDD505-2E9C-101B-9397-08002B2CF9AE}" pid="4" name="_dlc_DocIdItemGuid">
    <vt:lpwstr>3092fddc-3990-4e57-a04b-df0a860f4c92</vt:lpwstr>
  </property>
  <property fmtid="{D5CDD505-2E9C-101B-9397-08002B2CF9AE}" pid="5" name="MediaServiceImageTags">
    <vt:lpwstr/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2025-03-30T18:38:40Z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8fe098d2-428d-4bd4-9803-7195fe96f0e2</vt:lpwstr>
  </property>
  <property fmtid="{D5CDD505-2E9C-101B-9397-08002B2CF9AE}" pid="11" name="MSIP_Label_defa4170-0d19-0005-0004-bc88714345d2_ActionId">
    <vt:lpwstr>5e45861a-90b3-49f0-b210-0ca251ee876f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SIP_Label_defa4170-0d19-0005-0004-bc88714345d2_Tag">
    <vt:lpwstr>10, 3, 0, 1</vt:lpwstr>
  </property>
</Properties>
</file>